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552" windowHeight="7296" activeTab="1"/>
  </bookViews>
  <sheets>
    <sheet name="Foglio1" sheetId="1" r:id="rId1"/>
    <sheet name="Oeuvres" sheetId="2" r:id="rId2"/>
  </sheets>
  <calcPr calcId="162913"/>
</workbook>
</file>

<file path=xl/calcChain.xml><?xml version="1.0" encoding="utf-8"?>
<calcChain xmlns="http://schemas.openxmlformats.org/spreadsheetml/2006/main">
  <c r="A12" i="2" l="1"/>
  <c r="C53" i="2" l="1"/>
  <c r="D53" i="2"/>
  <c r="E53" i="2"/>
  <c r="F53" i="2"/>
  <c r="G53" i="2"/>
  <c r="H53" i="2"/>
  <c r="I53" i="2"/>
  <c r="J53" i="2"/>
  <c r="K53" i="2"/>
  <c r="M53" i="2"/>
  <c r="N53" i="2"/>
  <c r="O53" i="2"/>
  <c r="P53" i="2"/>
  <c r="B52" i="2"/>
  <c r="B53" i="2"/>
  <c r="C23" i="2"/>
  <c r="D23" i="2"/>
  <c r="E23" i="2"/>
  <c r="F23" i="2"/>
  <c r="G23" i="2"/>
  <c r="H23" i="2"/>
  <c r="I23" i="2"/>
  <c r="J23" i="2"/>
  <c r="K23" i="2"/>
  <c r="M23" i="2"/>
  <c r="N23" i="2"/>
  <c r="O23" i="2"/>
  <c r="P23" i="2"/>
  <c r="B23" i="2"/>
  <c r="Q22" i="2"/>
  <c r="L22" i="2"/>
  <c r="G22" i="2"/>
  <c r="C43" i="2" l="1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B43" i="2"/>
  <c r="J6" i="2"/>
  <c r="K6" i="2"/>
  <c r="A6" i="2"/>
  <c r="L20" i="2"/>
  <c r="L21" i="2"/>
  <c r="Q20" i="2"/>
  <c r="Q21" i="2"/>
  <c r="G20" i="2"/>
  <c r="G21" i="2"/>
  <c r="Q23" i="2" l="1"/>
  <c r="Q53" i="2"/>
  <c r="L53" i="2"/>
  <c r="L54" i="2" s="1"/>
  <c r="L23" i="2"/>
  <c r="I49" i="2" l="1"/>
  <c r="J49" i="2"/>
  <c r="J52" i="2" s="1"/>
  <c r="K49" i="2"/>
  <c r="M49" i="2"/>
  <c r="M52" i="2" s="1"/>
  <c r="N49" i="2"/>
  <c r="N52" i="2" s="1"/>
  <c r="O49" i="2"/>
  <c r="P49" i="2"/>
  <c r="O52" i="2"/>
  <c r="I31" i="2"/>
  <c r="J31" i="2"/>
  <c r="K31" i="2"/>
  <c r="K52" i="2" s="1"/>
  <c r="M31" i="2"/>
  <c r="N31" i="2"/>
  <c r="O31" i="2"/>
  <c r="P31" i="2"/>
  <c r="L48" i="2"/>
  <c r="L47" i="2"/>
  <c r="L46" i="2"/>
  <c r="L49" i="2" s="1"/>
  <c r="L40" i="2"/>
  <c r="L39" i="2"/>
  <c r="L38" i="2"/>
  <c r="L37" i="2"/>
  <c r="L36" i="2"/>
  <c r="L35" i="2"/>
  <c r="L41" i="2"/>
  <c r="L34" i="2"/>
  <c r="L30" i="2"/>
  <c r="L29" i="2"/>
  <c r="L28" i="2"/>
  <c r="L27" i="2"/>
  <c r="L26" i="2"/>
  <c r="L19" i="2"/>
  <c r="L18" i="2"/>
  <c r="L17" i="2"/>
  <c r="L16" i="2"/>
  <c r="L15" i="2"/>
  <c r="L14" i="2"/>
  <c r="H49" i="2"/>
  <c r="F49" i="2"/>
  <c r="E49" i="2"/>
  <c r="D49" i="2"/>
  <c r="C49" i="2"/>
  <c r="B49" i="2"/>
  <c r="Q48" i="2"/>
  <c r="G48" i="2"/>
  <c r="Q47" i="2"/>
  <c r="G47" i="2"/>
  <c r="Q46" i="2"/>
  <c r="Q49" i="2" s="1"/>
  <c r="G46" i="2"/>
  <c r="L44" i="2"/>
  <c r="Q40" i="2"/>
  <c r="E40" i="2"/>
  <c r="D40" i="2"/>
  <c r="C40" i="2"/>
  <c r="B40" i="2"/>
  <c r="Q39" i="2"/>
  <c r="G39" i="2"/>
  <c r="Q38" i="2"/>
  <c r="C38" i="2"/>
  <c r="B38" i="2"/>
  <c r="G38" i="2" s="1"/>
  <c r="Q37" i="2"/>
  <c r="C37" i="2"/>
  <c r="B37" i="2"/>
  <c r="G37" i="2" s="1"/>
  <c r="Q36" i="2"/>
  <c r="B36" i="2"/>
  <c r="G36" i="2" s="1"/>
  <c r="Q35" i="2"/>
  <c r="C35" i="2"/>
  <c r="B35" i="2"/>
  <c r="Q41" i="2"/>
  <c r="G41" i="2"/>
  <c r="Q34" i="2"/>
  <c r="C34" i="2"/>
  <c r="B34" i="2"/>
  <c r="H31" i="2"/>
  <c r="L32" i="2" s="1"/>
  <c r="F31" i="2"/>
  <c r="E31" i="2"/>
  <c r="D31" i="2"/>
  <c r="Q30" i="2"/>
  <c r="C30" i="2"/>
  <c r="B30" i="2"/>
  <c r="Q29" i="2"/>
  <c r="C29" i="2"/>
  <c r="B29" i="2"/>
  <c r="Q28" i="2"/>
  <c r="C28" i="2"/>
  <c r="B28" i="2"/>
  <c r="Q27" i="2"/>
  <c r="C27" i="2"/>
  <c r="B27" i="2"/>
  <c r="Q26" i="2"/>
  <c r="C26" i="2"/>
  <c r="B26" i="2"/>
  <c r="B31" i="2" s="1"/>
  <c r="Q19" i="2"/>
  <c r="B19" i="2"/>
  <c r="G19" i="2" s="1"/>
  <c r="Q18" i="2"/>
  <c r="B18" i="2"/>
  <c r="G18" i="2" s="1"/>
  <c r="Q17" i="2"/>
  <c r="B17" i="2"/>
  <c r="G17" i="2" s="1"/>
  <c r="Q16" i="2"/>
  <c r="B16" i="2"/>
  <c r="Q15" i="2"/>
  <c r="G15" i="2"/>
  <c r="Q14" i="2"/>
  <c r="C14" i="2"/>
  <c r="G14" i="2" s="1"/>
  <c r="P12" i="2"/>
  <c r="P6" i="2" s="1"/>
  <c r="O12" i="2"/>
  <c r="O6" i="2" s="1"/>
  <c r="N12" i="2"/>
  <c r="N6" i="2" s="1"/>
  <c r="M12" i="2"/>
  <c r="M6" i="2" s="1"/>
  <c r="I12" i="2"/>
  <c r="I6" i="2" s="1"/>
  <c r="H12" i="2"/>
  <c r="H6" i="2" s="1"/>
  <c r="P52" i="2" l="1"/>
  <c r="L31" i="2"/>
  <c r="E12" i="2"/>
  <c r="E6" i="2" s="1"/>
  <c r="Q31" i="2"/>
  <c r="Q52" i="2"/>
  <c r="L52" i="2"/>
  <c r="I52" i="2"/>
  <c r="L24" i="2"/>
  <c r="L12" i="2"/>
  <c r="G35" i="2"/>
  <c r="Q12" i="2"/>
  <c r="G26" i="2"/>
  <c r="C12" i="2"/>
  <c r="C6" i="2" s="1"/>
  <c r="G30" i="2"/>
  <c r="G49" i="2"/>
  <c r="F52" i="2"/>
  <c r="G40" i="2"/>
  <c r="Q32" i="2"/>
  <c r="G16" i="2"/>
  <c r="Q24" i="2"/>
  <c r="E52" i="2"/>
  <c r="Q44" i="2"/>
  <c r="Q50" i="2"/>
  <c r="G27" i="2"/>
  <c r="G28" i="2"/>
  <c r="G29" i="2"/>
  <c r="D52" i="2"/>
  <c r="C31" i="2"/>
  <c r="G32" i="2" s="1"/>
  <c r="B12" i="2"/>
  <c r="B6" i="2" s="1"/>
  <c r="G50" i="2"/>
  <c r="G24" i="2"/>
  <c r="G34" i="2"/>
  <c r="H52" i="2"/>
  <c r="D12" i="2"/>
  <c r="D6" i="2" s="1"/>
  <c r="G31" i="2" l="1"/>
  <c r="G52" i="2"/>
  <c r="C52" i="2"/>
  <c r="G44" i="2"/>
  <c r="G12" i="2"/>
  <c r="K7" i="1" l="1"/>
</calcChain>
</file>

<file path=xl/sharedStrings.xml><?xml version="1.0" encoding="utf-8"?>
<sst xmlns="http://schemas.openxmlformats.org/spreadsheetml/2006/main" count="108" uniqueCount="75">
  <si>
    <t>20-29</t>
  </si>
  <si>
    <t>30-39</t>
  </si>
  <si>
    <t>40-49</t>
  </si>
  <si>
    <t>50-59</t>
  </si>
  <si>
    <t>60-69</t>
  </si>
  <si>
    <t>70-79</t>
  </si>
  <si>
    <t>80-89</t>
  </si>
  <si>
    <t>90-99</t>
  </si>
  <si>
    <t>&gt;100</t>
  </si>
  <si>
    <t>Frères FÉC / FSC Bros / Hnos FSC</t>
  </si>
  <si>
    <t>Frères Non-FÉC, Religieuses, Prêtres/ Sisters, priests, Non FSC Brothers/Hnos. no FSC, Religiosas, sacerdotes</t>
  </si>
  <si>
    <t>TOTALE- TOTAL</t>
  </si>
  <si>
    <t>Nombre de collaborateurs laïcs FEMMES / Number of FEMALE lay partners / Número de colaboradores seglares MUJERES</t>
  </si>
  <si>
    <t>Nombre de collaborateurs laïcs HOMMES / Number of MALE lay partners / Número de colaboradores seglares HOMBRES</t>
  </si>
  <si>
    <t xml:space="preserve">Bénéficiaires dans les oeuvres non-formels / Beneficiaries in non-formal works / Beneficiarios en obras no formales </t>
  </si>
  <si>
    <t xml:space="preserve">Étudiants en oeuvres formels / Students in formal works / Alumnos en obras formales </t>
  </si>
  <si>
    <t>Ens. Supérieur
Higher Superior</t>
  </si>
  <si>
    <t>F</t>
  </si>
  <si>
    <t>M</t>
  </si>
  <si>
    <t>Centres de  vie et Bayadya</t>
  </si>
  <si>
    <t>Garçons</t>
  </si>
  <si>
    <t>Filles</t>
  </si>
  <si>
    <t>TOTAL</t>
  </si>
  <si>
    <t>De La Salle</t>
  </si>
  <si>
    <t>St Gabriel</t>
  </si>
  <si>
    <t>St JB de La Salle</t>
  </si>
  <si>
    <t>St Joseph</t>
  </si>
  <si>
    <t>St Marc</t>
  </si>
  <si>
    <t>St Paul</t>
  </si>
  <si>
    <t>Amman</t>
  </si>
  <si>
    <t>Beit Hanina</t>
  </si>
  <si>
    <t>Bethlehem</t>
  </si>
  <si>
    <t>Jaffa</t>
  </si>
  <si>
    <t>Jerusalem</t>
  </si>
  <si>
    <t>CFDD</t>
  </si>
  <si>
    <t>CFDD CV</t>
  </si>
  <si>
    <t>CLS</t>
  </si>
  <si>
    <t xml:space="preserve">CND </t>
  </si>
  <si>
    <t>CSC</t>
  </si>
  <si>
    <t>CSP</t>
  </si>
  <si>
    <t>ESVP</t>
  </si>
  <si>
    <t>MLS</t>
  </si>
  <si>
    <t>Izmir SJ</t>
  </si>
  <si>
    <t>St Michel</t>
  </si>
  <si>
    <t>TOTAL GÉNÉRAL</t>
  </si>
  <si>
    <t>v</t>
  </si>
  <si>
    <t>De La Salle-Centre de vie</t>
  </si>
  <si>
    <t>St Marc-Centre de vie</t>
  </si>
  <si>
    <t>Bayadya</t>
  </si>
  <si>
    <t xml:space="preserve">Nombre totale des oeuvres educatifs /  Total number of educational works </t>
  </si>
  <si>
    <t>Enseign. de base
Primary</t>
  </si>
  <si>
    <t>Enseign. Secondaire
Middle</t>
  </si>
  <si>
    <t>Enfants
Minors</t>
  </si>
  <si>
    <t>Adultes
Adults</t>
  </si>
  <si>
    <t xml:space="preserve">Étudiants en oeuvres formels / 
Students in formal works / 
</t>
  </si>
  <si>
    <t xml:space="preserve">Bénéficiaires dans les oeuvres non-formels / Beneficiaries in non-formal works / 
</t>
  </si>
  <si>
    <t xml:space="preserve">Frères FÉC / FSC Bros </t>
  </si>
  <si>
    <t>Frères Non-FÉC, Religieuses, Prêtres/ Sisters, priests, Non FSC Brothers</t>
  </si>
  <si>
    <t>Nombre de collaborateurs laïcs HOMMES / Number of MALE lay partners</t>
  </si>
  <si>
    <t>Nombre de collaborateurs laïcs FEMMES / Number of FEMALE lay partners</t>
  </si>
  <si>
    <t xml:space="preserve">MISSION ÉDUCATIVE LASALLIENNE (MEL)
LASALLIAN EDUCATIONAL MISSION (MEL)
</t>
  </si>
  <si>
    <t>Statistiques/Statistics   31.12.2023</t>
  </si>
  <si>
    <t>FRÈRES - BROTHERS</t>
  </si>
  <si>
    <t xml:space="preserve">FRÈRES PROFÈS PAR TRANCHE D’ÂGE / BROTHERS WITH VOWS BY AGE 
</t>
  </si>
  <si>
    <t>Nombre totale des oeuvres educatifs /  Total number of educational works</t>
  </si>
  <si>
    <t xml:space="preserve">Nombre de collaborateurs laïcs HOMMES / Number of MALE lay partners </t>
  </si>
  <si>
    <t xml:space="preserve">Nombre de collaborateurs laïcs FEMMES / Number of FEMALE lay partners </t>
  </si>
  <si>
    <t>Étudiants en oeuvres formelles / Students in formal works</t>
  </si>
  <si>
    <t xml:space="preserve">Bénéficiaires dans les oeuvres non-formelles / Beneficiaries in non-formal works </t>
  </si>
  <si>
    <t xml:space="preserve">Enseign.
de base
Primary
</t>
  </si>
  <si>
    <t xml:space="preserve">Enseign. Secondaire
Middle
</t>
  </si>
  <si>
    <t xml:space="preserve">Enfants
Minors
</t>
  </si>
  <si>
    <t xml:space="preserve">Adultes
Adults
</t>
  </si>
  <si>
    <t>MISSION ÉDUCATIVE LASALLIENNE (MEL) / LASALLIAN EDUCATIONAL MISSION (MEL)</t>
  </si>
  <si>
    <t>SJ Kadiköy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</si>
</sst>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8"/>
      <color theme="1"/>
      <name val="Cambria"/>
      <family val="1"/>
    </font>
    <font>
      <b/>
      <sz val="14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5" fillId="0" borderId="0" xfId="0" applyFont="1" applyBorder="1" applyAlignment="1"/>
    <xf numFmtId="0" fontId="3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0" fillId="0" borderId="0" xfId="0" applyNumberFormat="1" applyBorder="1"/>
    <xf numFmtId="3" fontId="15" fillId="0" borderId="2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0" fontId="15" fillId="0" borderId="0" xfId="0" applyFont="1"/>
    <xf numFmtId="0" fontId="9" fillId="0" borderId="2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3" fontId="0" fillId="0" borderId="0" xfId="0" applyNumberFormat="1"/>
    <xf numFmtId="0" fontId="4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3" fontId="15" fillId="0" borderId="9" xfId="0" applyNumberFormat="1" applyFont="1" applyBorder="1"/>
    <xf numFmtId="0" fontId="19" fillId="0" borderId="0" xfId="0" applyFont="1"/>
    <xf numFmtId="3" fontId="20" fillId="0" borderId="9" xfId="0" applyNumberFormat="1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15" fillId="0" borderId="9" xfId="0" applyFont="1" applyBorder="1"/>
    <xf numFmtId="3" fontId="0" fillId="0" borderId="9" xfId="0" applyNumberFormat="1" applyBorder="1"/>
    <xf numFmtId="0" fontId="20" fillId="0" borderId="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/>
    </xf>
    <xf numFmtId="3" fontId="20" fillId="0" borderId="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3" fontId="15" fillId="2" borderId="9" xfId="0" applyNumberFormat="1" applyFont="1" applyFill="1" applyBorder="1"/>
    <xf numFmtId="3" fontId="15" fillId="2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130" zoomScaleNormal="130" workbookViewId="0">
      <selection activeCell="A4" sqref="A4:XFD4"/>
    </sheetView>
  </sheetViews>
  <sheetFormatPr defaultColWidth="8.5546875" defaultRowHeight="14.4" x14ac:dyDescent="0.3"/>
  <sheetData>
    <row r="1" spans="1:16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6" ht="22.8" x14ac:dyDescent="0.4">
      <c r="A2" s="59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6" ht="17.399999999999999" x14ac:dyDescent="0.3">
      <c r="A3" s="60" t="s">
        <v>62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6" ht="23.4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6" ht="16.2" thickBot="1" x14ac:dyDescent="0.35">
      <c r="A5" s="48" t="s">
        <v>63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</row>
    <row r="6" spans="1:16" x14ac:dyDescent="0.3">
      <c r="A6" s="55" t="s">
        <v>0</v>
      </c>
      <c r="B6" s="56"/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51" t="s">
        <v>11</v>
      </c>
      <c r="L6" s="52"/>
    </row>
    <row r="7" spans="1:16" ht="18.600000000000001" thickBot="1" x14ac:dyDescent="0.35">
      <c r="A7" s="57">
        <v>1</v>
      </c>
      <c r="B7" s="58"/>
      <c r="C7" s="13">
        <v>3</v>
      </c>
      <c r="D7" s="13">
        <v>3</v>
      </c>
      <c r="E7" s="13">
        <v>4</v>
      </c>
      <c r="F7" s="13">
        <v>1</v>
      </c>
      <c r="G7" s="13">
        <v>5</v>
      </c>
      <c r="H7" s="13">
        <v>7</v>
      </c>
      <c r="I7" s="13">
        <v>3</v>
      </c>
      <c r="J7" s="13">
        <v>0</v>
      </c>
      <c r="K7" s="53">
        <f>SUM(A7:J7)</f>
        <v>27</v>
      </c>
      <c r="L7" s="54"/>
    </row>
    <row r="8" spans="1:16" ht="15" thickBot="1" x14ac:dyDescent="0.3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6" ht="21" x14ac:dyDescent="0.3">
      <c r="A9" s="61" t="s">
        <v>60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3"/>
    </row>
    <row r="10" spans="1:16" x14ac:dyDescent="0.3">
      <c r="A10" s="72"/>
      <c r="B10" s="71" t="s">
        <v>54</v>
      </c>
      <c r="C10" s="71"/>
      <c r="D10" s="71"/>
      <c r="E10" s="71"/>
      <c r="F10" s="71"/>
      <c r="G10" s="71"/>
      <c r="H10" s="64" t="s">
        <v>55</v>
      </c>
      <c r="I10" s="64"/>
      <c r="J10" s="64"/>
      <c r="K10" s="64"/>
      <c r="L10" s="65" t="s">
        <v>56</v>
      </c>
      <c r="M10" s="65" t="s">
        <v>57</v>
      </c>
      <c r="N10" s="65" t="s">
        <v>58</v>
      </c>
      <c r="O10" s="68" t="s">
        <v>59</v>
      </c>
    </row>
    <row r="11" spans="1:16" x14ac:dyDescent="0.3">
      <c r="A11" s="73"/>
      <c r="B11" s="64" t="s">
        <v>50</v>
      </c>
      <c r="C11" s="64"/>
      <c r="D11" s="64" t="s">
        <v>51</v>
      </c>
      <c r="E11" s="64"/>
      <c r="F11" s="64" t="s">
        <v>16</v>
      </c>
      <c r="G11" s="64"/>
      <c r="H11" s="64" t="s">
        <v>52</v>
      </c>
      <c r="I11" s="64"/>
      <c r="J11" s="64" t="s">
        <v>53</v>
      </c>
      <c r="K11" s="64"/>
      <c r="L11" s="66"/>
      <c r="M11" s="66"/>
      <c r="N11" s="66"/>
      <c r="O11" s="69"/>
    </row>
    <row r="12" spans="1:16" x14ac:dyDescent="0.3">
      <c r="A12" s="74"/>
      <c r="B12" s="8" t="s">
        <v>18</v>
      </c>
      <c r="C12" s="8" t="s">
        <v>17</v>
      </c>
      <c r="D12" s="8" t="s">
        <v>18</v>
      </c>
      <c r="E12" s="8" t="s">
        <v>17</v>
      </c>
      <c r="F12" s="9" t="s">
        <v>18</v>
      </c>
      <c r="G12" s="8" t="s">
        <v>17</v>
      </c>
      <c r="H12" s="8" t="s">
        <v>18</v>
      </c>
      <c r="I12" s="8" t="s">
        <v>17</v>
      </c>
      <c r="J12" s="8" t="s">
        <v>18</v>
      </c>
      <c r="K12" s="9" t="s">
        <v>17</v>
      </c>
      <c r="L12" s="67"/>
      <c r="M12" s="67"/>
      <c r="N12" s="67"/>
      <c r="O12" s="70"/>
    </row>
    <row r="13" spans="1:16" s="18" customFormat="1" ht="15" thickBot="1" x14ac:dyDescent="0.35">
      <c r="A13" s="15">
        <v>25</v>
      </c>
      <c r="B13" s="16">
        <v>15393</v>
      </c>
      <c r="C13" s="16">
        <v>4864</v>
      </c>
      <c r="D13" s="16">
        <v>4166</v>
      </c>
      <c r="E13" s="16">
        <v>2151</v>
      </c>
      <c r="F13" s="16">
        <v>0</v>
      </c>
      <c r="G13" s="16">
        <v>0</v>
      </c>
      <c r="H13" s="32">
        <v>477</v>
      </c>
      <c r="I13" s="32">
        <v>305</v>
      </c>
      <c r="J13" s="16"/>
      <c r="K13" s="16"/>
      <c r="L13" s="16">
        <v>20</v>
      </c>
      <c r="M13" s="16">
        <v>25</v>
      </c>
      <c r="N13" s="16">
        <v>1286</v>
      </c>
      <c r="O13" s="17">
        <v>2200</v>
      </c>
    </row>
    <row r="14" spans="1:16" x14ac:dyDescent="0.3">
      <c r="A14" s="1"/>
      <c r="B14" s="1"/>
      <c r="C14" s="11"/>
      <c r="D14" s="10"/>
      <c r="E14" s="12"/>
      <c r="F14" s="12"/>
      <c r="G14" s="11"/>
      <c r="H14" s="1"/>
      <c r="I14" s="14"/>
      <c r="J14" s="1"/>
      <c r="K14" s="1"/>
      <c r="L14" s="1"/>
      <c r="M14" s="1"/>
      <c r="N14" s="1"/>
      <c r="O14" s="14"/>
      <c r="P14" s="1"/>
    </row>
  </sheetData>
  <mergeCells count="22">
    <mergeCell ref="B10:G10"/>
    <mergeCell ref="A10:A12"/>
    <mergeCell ref="H10:K10"/>
    <mergeCell ref="L10:L12"/>
    <mergeCell ref="M10:M12"/>
    <mergeCell ref="N10:N12"/>
    <mergeCell ref="O10:O12"/>
    <mergeCell ref="B11:C11"/>
    <mergeCell ref="D11:E11"/>
    <mergeCell ref="F11:G11"/>
    <mergeCell ref="H11:I11"/>
    <mergeCell ref="J11:K11"/>
    <mergeCell ref="A9:O9"/>
    <mergeCell ref="A1:L1"/>
    <mergeCell ref="A5:L5"/>
    <mergeCell ref="K6:L6"/>
    <mergeCell ref="K7:L7"/>
    <mergeCell ref="A6:B6"/>
    <mergeCell ref="A7:B7"/>
    <mergeCell ref="A2:L2"/>
    <mergeCell ref="A3:L3"/>
    <mergeCell ref="A8:L8"/>
  </mergeCells>
  <pageMargins left="0.78740157480314965" right="0.39370078740157483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9" workbookViewId="0">
      <selection activeCell="A48" sqref="A48"/>
    </sheetView>
  </sheetViews>
  <sheetFormatPr defaultColWidth="9.109375" defaultRowHeight="14.4" x14ac:dyDescent="0.3"/>
  <cols>
    <col min="1" max="1" width="22.33203125" customWidth="1"/>
  </cols>
  <sheetData>
    <row r="1" spans="1:17" ht="22.8" x14ac:dyDescent="0.4">
      <c r="A1" s="88" t="s">
        <v>61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7" ht="42.6" customHeight="1" x14ac:dyDescent="0.4">
      <c r="A2" s="89" t="s">
        <v>73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7" ht="30" customHeight="1" x14ac:dyDescent="0.3">
      <c r="A3" s="78" t="s">
        <v>64</v>
      </c>
      <c r="B3" s="87" t="s">
        <v>67</v>
      </c>
      <c r="C3" s="87"/>
      <c r="D3" s="87"/>
      <c r="E3" s="87"/>
      <c r="F3" s="87"/>
      <c r="G3" s="87"/>
      <c r="H3" s="86" t="s">
        <v>68</v>
      </c>
      <c r="I3" s="86"/>
      <c r="J3" s="86"/>
      <c r="K3" s="86"/>
      <c r="L3" s="20"/>
      <c r="M3" s="80" t="s">
        <v>56</v>
      </c>
      <c r="N3" s="80" t="s">
        <v>57</v>
      </c>
      <c r="O3" s="80" t="s">
        <v>65</v>
      </c>
      <c r="P3" s="80" t="s">
        <v>66</v>
      </c>
    </row>
    <row r="4" spans="1:17" ht="83.4" customHeight="1" x14ac:dyDescent="0.3">
      <c r="A4" s="79"/>
      <c r="B4" s="90" t="s">
        <v>69</v>
      </c>
      <c r="C4" s="90"/>
      <c r="D4" s="90" t="s">
        <v>70</v>
      </c>
      <c r="E4" s="90"/>
      <c r="F4" s="90" t="s">
        <v>16</v>
      </c>
      <c r="G4" s="90"/>
      <c r="H4" s="93" t="s">
        <v>71</v>
      </c>
      <c r="I4" s="93"/>
      <c r="J4" s="93" t="s">
        <v>72</v>
      </c>
      <c r="K4" s="93"/>
      <c r="L4" s="39"/>
      <c r="M4" s="81"/>
      <c r="N4" s="81"/>
      <c r="O4" s="81"/>
      <c r="P4" s="81"/>
    </row>
    <row r="5" spans="1:17" ht="15.6" customHeight="1" x14ac:dyDescent="0.3">
      <c r="A5" s="91"/>
      <c r="B5" s="4" t="s">
        <v>18</v>
      </c>
      <c r="C5" s="4" t="s">
        <v>17</v>
      </c>
      <c r="D5" s="4" t="s">
        <v>18</v>
      </c>
      <c r="E5" s="4" t="s">
        <v>17</v>
      </c>
      <c r="F5" s="4" t="s">
        <v>18</v>
      </c>
      <c r="G5" s="6" t="s">
        <v>17</v>
      </c>
      <c r="H5" s="6" t="s">
        <v>18</v>
      </c>
      <c r="I5" s="6" t="s">
        <v>17</v>
      </c>
      <c r="J5" s="6" t="s">
        <v>18</v>
      </c>
      <c r="K5" s="7" t="s">
        <v>17</v>
      </c>
      <c r="L5" s="40"/>
      <c r="M5" s="92"/>
      <c r="N5" s="92"/>
      <c r="O5" s="92"/>
      <c r="P5" s="92"/>
    </row>
    <row r="6" spans="1:17" s="43" customFormat="1" ht="19.8" customHeight="1" x14ac:dyDescent="0.35">
      <c r="A6" s="41">
        <f>A12</f>
        <v>25</v>
      </c>
      <c r="B6" s="42">
        <f>B12</f>
        <v>15393</v>
      </c>
      <c r="C6" s="42">
        <f t="shared" ref="C6:P6" si="0">C12</f>
        <v>4864</v>
      </c>
      <c r="D6" s="42">
        <f t="shared" si="0"/>
        <v>4166</v>
      </c>
      <c r="E6" s="42">
        <f t="shared" si="0"/>
        <v>2151</v>
      </c>
      <c r="F6" s="42"/>
      <c r="G6" s="42"/>
      <c r="H6" s="42">
        <f t="shared" si="0"/>
        <v>0</v>
      </c>
      <c r="I6" s="42">
        <f t="shared" si="0"/>
        <v>0</v>
      </c>
      <c r="J6" s="42">
        <f t="shared" si="0"/>
        <v>0</v>
      </c>
      <c r="K6" s="42">
        <f t="shared" si="0"/>
        <v>0</v>
      </c>
      <c r="L6" s="42"/>
      <c r="M6" s="42">
        <f t="shared" si="0"/>
        <v>20</v>
      </c>
      <c r="N6" s="42">
        <f t="shared" si="0"/>
        <v>23</v>
      </c>
      <c r="O6" s="42">
        <f t="shared" si="0"/>
        <v>1263</v>
      </c>
      <c r="P6" s="42">
        <f t="shared" si="0"/>
        <v>2091</v>
      </c>
    </row>
    <row r="8" spans="1:17" ht="14.4" customHeight="1" x14ac:dyDescent="0.3">
      <c r="A8" s="86" t="s">
        <v>49</v>
      </c>
      <c r="B8" s="87" t="s">
        <v>15</v>
      </c>
      <c r="C8" s="87"/>
      <c r="D8" s="87"/>
      <c r="E8" s="87"/>
      <c r="F8" s="87"/>
      <c r="G8" s="23"/>
      <c r="H8" s="86" t="s">
        <v>14</v>
      </c>
      <c r="I8" s="86"/>
      <c r="J8" s="86"/>
      <c r="K8" s="22"/>
      <c r="L8" s="22"/>
      <c r="M8" s="86" t="s">
        <v>9</v>
      </c>
      <c r="N8" s="78" t="s">
        <v>10</v>
      </c>
      <c r="O8" s="78" t="s">
        <v>13</v>
      </c>
      <c r="P8" s="80" t="s">
        <v>12</v>
      </c>
      <c r="Q8" s="24"/>
    </row>
    <row r="9" spans="1:17" ht="55.2" customHeight="1" x14ac:dyDescent="0.3">
      <c r="A9" s="80"/>
      <c r="B9" s="82" t="s">
        <v>69</v>
      </c>
      <c r="C9" s="83"/>
      <c r="D9" s="82" t="s">
        <v>70</v>
      </c>
      <c r="E9" s="83"/>
      <c r="F9" s="25" t="s">
        <v>16</v>
      </c>
      <c r="G9" s="26"/>
      <c r="H9" s="84" t="s">
        <v>71</v>
      </c>
      <c r="I9" s="85"/>
      <c r="J9" s="94" t="s">
        <v>72</v>
      </c>
      <c r="K9" s="95"/>
      <c r="L9" s="27"/>
      <c r="M9" s="80"/>
      <c r="N9" s="79"/>
      <c r="O9" s="79"/>
      <c r="P9" s="81"/>
      <c r="Q9" s="24"/>
    </row>
    <row r="10" spans="1:17" x14ac:dyDescent="0.3">
      <c r="A10" s="20"/>
      <c r="B10" s="28"/>
      <c r="C10" s="29"/>
      <c r="D10" s="28"/>
      <c r="E10" s="29"/>
      <c r="F10" s="25"/>
      <c r="G10" s="26"/>
      <c r="H10" s="75" t="s">
        <v>19</v>
      </c>
      <c r="I10" s="76"/>
      <c r="J10" s="76"/>
      <c r="K10" s="77"/>
      <c r="L10" s="20"/>
      <c r="M10" s="19"/>
      <c r="N10" s="19"/>
      <c r="O10" s="21"/>
      <c r="P10" s="24"/>
    </row>
    <row r="11" spans="1:17" s="33" customFormat="1" ht="15.6" x14ac:dyDescent="0.3">
      <c r="A11" s="30"/>
      <c r="B11" s="31" t="s">
        <v>20</v>
      </c>
      <c r="C11" s="31" t="s">
        <v>21</v>
      </c>
      <c r="D11" s="31" t="s">
        <v>20</v>
      </c>
      <c r="E11" s="31" t="s">
        <v>21</v>
      </c>
      <c r="F11" s="30"/>
      <c r="G11" s="30" t="s">
        <v>22</v>
      </c>
      <c r="H11" s="31" t="s">
        <v>20</v>
      </c>
      <c r="I11" s="31" t="s">
        <v>21</v>
      </c>
      <c r="J11" s="31"/>
      <c r="K11" s="31"/>
      <c r="L11" s="30" t="s">
        <v>22</v>
      </c>
      <c r="M11" s="30"/>
      <c r="N11" s="30"/>
      <c r="O11" s="30"/>
      <c r="P11" s="30"/>
      <c r="Q11" s="32" t="s">
        <v>22</v>
      </c>
    </row>
    <row r="12" spans="1:17" ht="18" x14ac:dyDescent="0.3">
      <c r="A12" s="38">
        <f>COUNTA(A14:A50)</f>
        <v>25</v>
      </c>
      <c r="B12" s="34">
        <f>SUM(B14:B19,B26:B30,B34:B40,B46:B48)</f>
        <v>15393</v>
      </c>
      <c r="C12" s="34">
        <f>SUM(C14:C19,C26:C30,C34:C40,C46:C48)</f>
        <v>4864</v>
      </c>
      <c r="D12" s="34">
        <f>SUM(D14:D19,D26:D30,D34:D40,D46:D48)</f>
        <v>4166</v>
      </c>
      <c r="E12" s="34">
        <f>SUM(E14:E19,E26:E30,E34:E40,E46:E48)</f>
        <v>2151</v>
      </c>
      <c r="F12" s="35"/>
      <c r="G12" s="34">
        <f>SUM(G14:G19,G26:G30,G34:G40,G46:G48)</f>
        <v>26574</v>
      </c>
      <c r="H12" s="34">
        <f>SUM(H14:H19,H26:H30,H34:H40,H46:H48)</f>
        <v>0</v>
      </c>
      <c r="I12" s="34">
        <f>SUM(I14:I19,I26:I30,I34:I40,I46:I48)</f>
        <v>0</v>
      </c>
      <c r="J12" s="34"/>
      <c r="K12" s="34"/>
      <c r="L12" s="34">
        <f t="shared" ref="L12:Q12" si="1">SUM(L14:L19,L26:L30,L34:L40,L46:L48)</f>
        <v>0</v>
      </c>
      <c r="M12" s="34">
        <f t="shared" si="1"/>
        <v>20</v>
      </c>
      <c r="N12" s="34">
        <f t="shared" si="1"/>
        <v>23</v>
      </c>
      <c r="O12" s="34">
        <f t="shared" si="1"/>
        <v>1263</v>
      </c>
      <c r="P12" s="34">
        <f t="shared" si="1"/>
        <v>2091</v>
      </c>
      <c r="Q12" s="34">
        <f t="shared" si="1"/>
        <v>3397</v>
      </c>
    </row>
    <row r="13" spans="1:17" x14ac:dyDescent="0.3">
      <c r="A13" s="36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 x14ac:dyDescent="0.3">
      <c r="A14" s="5" t="s">
        <v>23</v>
      </c>
      <c r="B14" s="37">
        <v>2015</v>
      </c>
      <c r="C14" s="37">
        <f>52+118+60</f>
        <v>230</v>
      </c>
      <c r="D14" s="37">
        <v>436</v>
      </c>
      <c r="E14" s="37">
        <v>74</v>
      </c>
      <c r="F14" s="37"/>
      <c r="G14" s="37">
        <f t="shared" ref="G14:G22" si="2">SUM(B14:E14)</f>
        <v>2755</v>
      </c>
      <c r="H14" s="37"/>
      <c r="I14" s="37"/>
      <c r="J14" s="37"/>
      <c r="K14" s="37"/>
      <c r="L14" s="37">
        <f>SUM(H14:K14)</f>
        <v>0</v>
      </c>
      <c r="M14" s="37">
        <v>2</v>
      </c>
      <c r="N14" s="37">
        <v>4</v>
      </c>
      <c r="O14" s="37">
        <v>252</v>
      </c>
      <c r="P14" s="37">
        <v>266</v>
      </c>
      <c r="Q14" s="37">
        <f>SUM(M14:P14)</f>
        <v>524</v>
      </c>
    </row>
    <row r="15" spans="1:17" x14ac:dyDescent="0.3">
      <c r="A15" s="5" t="s">
        <v>24</v>
      </c>
      <c r="B15" s="37">
        <v>1065</v>
      </c>
      <c r="C15" s="37"/>
      <c r="D15" s="37">
        <v>0</v>
      </c>
      <c r="E15" s="37"/>
      <c r="F15" s="37"/>
      <c r="G15" s="37">
        <f t="shared" si="2"/>
        <v>1065</v>
      </c>
      <c r="H15" s="37"/>
      <c r="I15" s="37"/>
      <c r="J15" s="37"/>
      <c r="K15" s="37"/>
      <c r="L15" s="37">
        <f t="shared" ref="L15:L22" si="3">SUM(H15:K15)</f>
        <v>0</v>
      </c>
      <c r="M15" s="37">
        <v>0</v>
      </c>
      <c r="N15" s="37">
        <v>1</v>
      </c>
      <c r="O15" s="37">
        <v>58</v>
      </c>
      <c r="P15" s="37">
        <v>77</v>
      </c>
      <c r="Q15" s="37">
        <f t="shared" ref="Q15:Q18" si="4">SUM(M15:P15)</f>
        <v>136</v>
      </c>
    </row>
    <row r="16" spans="1:17" x14ac:dyDescent="0.3">
      <c r="A16" s="5" t="s">
        <v>25</v>
      </c>
      <c r="B16" s="37">
        <f>172+522+238</f>
        <v>932</v>
      </c>
      <c r="C16" s="37"/>
      <c r="D16" s="37">
        <v>191</v>
      </c>
      <c r="E16" s="37"/>
      <c r="F16" s="37"/>
      <c r="G16" s="37">
        <f t="shared" si="2"/>
        <v>1123</v>
      </c>
      <c r="H16" s="37"/>
      <c r="I16" s="37"/>
      <c r="J16" s="37"/>
      <c r="K16" s="37"/>
      <c r="L16" s="37">
        <f t="shared" si="3"/>
        <v>0</v>
      </c>
      <c r="M16" s="37">
        <v>1</v>
      </c>
      <c r="N16" s="37">
        <v>0</v>
      </c>
      <c r="O16" s="37">
        <v>59</v>
      </c>
      <c r="P16" s="37">
        <v>103</v>
      </c>
      <c r="Q16" s="37">
        <f t="shared" si="4"/>
        <v>163</v>
      </c>
    </row>
    <row r="17" spans="1:17" x14ac:dyDescent="0.3">
      <c r="A17" s="5" t="s">
        <v>26</v>
      </c>
      <c r="B17" s="37">
        <f>254+580+226</f>
        <v>1060</v>
      </c>
      <c r="C17" s="37"/>
      <c r="D17" s="37">
        <v>190</v>
      </c>
      <c r="E17" s="37"/>
      <c r="F17" s="37"/>
      <c r="G17" s="37">
        <f t="shared" si="2"/>
        <v>1250</v>
      </c>
      <c r="H17" s="37"/>
      <c r="I17" s="37"/>
      <c r="J17" s="37"/>
      <c r="K17" s="37"/>
      <c r="L17" s="37">
        <f t="shared" si="3"/>
        <v>0</v>
      </c>
      <c r="M17" s="37">
        <v>3</v>
      </c>
      <c r="N17" s="37">
        <v>2</v>
      </c>
      <c r="O17" s="37">
        <v>76</v>
      </c>
      <c r="P17" s="37">
        <v>94</v>
      </c>
      <c r="Q17" s="37">
        <f t="shared" si="4"/>
        <v>175</v>
      </c>
    </row>
    <row r="18" spans="1:17" x14ac:dyDescent="0.3">
      <c r="A18" s="5" t="s">
        <v>27</v>
      </c>
      <c r="B18" s="37">
        <f>1671+624</f>
        <v>2295</v>
      </c>
      <c r="C18" s="37"/>
      <c r="D18" s="37">
        <v>709</v>
      </c>
      <c r="E18" s="37"/>
      <c r="F18" s="37"/>
      <c r="G18" s="37">
        <f t="shared" si="2"/>
        <v>3004</v>
      </c>
      <c r="H18" s="37"/>
      <c r="I18" s="37"/>
      <c r="J18" s="37"/>
      <c r="K18" s="37"/>
      <c r="L18" s="37">
        <f t="shared" si="3"/>
        <v>0</v>
      </c>
      <c r="M18" s="37">
        <v>0</v>
      </c>
      <c r="N18" s="37">
        <v>2</v>
      </c>
      <c r="O18" s="37">
        <v>201</v>
      </c>
      <c r="P18" s="37">
        <v>176</v>
      </c>
      <c r="Q18" s="37">
        <f t="shared" si="4"/>
        <v>379</v>
      </c>
    </row>
    <row r="19" spans="1:17" x14ac:dyDescent="0.3">
      <c r="A19" s="5" t="s">
        <v>28</v>
      </c>
      <c r="B19" s="37">
        <f>262+980+392</f>
        <v>1634</v>
      </c>
      <c r="C19" s="37"/>
      <c r="D19" s="37">
        <v>298</v>
      </c>
      <c r="E19" s="37"/>
      <c r="F19" s="37"/>
      <c r="G19" s="37">
        <f t="shared" si="2"/>
        <v>1932</v>
      </c>
      <c r="H19" s="37"/>
      <c r="I19" s="37"/>
      <c r="J19" s="37"/>
      <c r="K19" s="37"/>
      <c r="L19" s="37">
        <f t="shared" si="3"/>
        <v>0</v>
      </c>
      <c r="M19" s="37">
        <v>0</v>
      </c>
      <c r="N19" s="37">
        <v>0</v>
      </c>
      <c r="O19" s="37">
        <v>35</v>
      </c>
      <c r="P19" s="37">
        <v>186</v>
      </c>
      <c r="Q19" s="37">
        <f>SUM(M19:P19)</f>
        <v>221</v>
      </c>
    </row>
    <row r="20" spans="1:17" x14ac:dyDescent="0.3">
      <c r="A20" s="5" t="s">
        <v>46</v>
      </c>
      <c r="B20" s="37">
        <v>0</v>
      </c>
      <c r="C20" s="37">
        <v>0</v>
      </c>
      <c r="D20" s="37">
        <v>0</v>
      </c>
      <c r="E20" s="37">
        <v>0</v>
      </c>
      <c r="F20" s="37"/>
      <c r="G20" s="37">
        <f t="shared" si="2"/>
        <v>0</v>
      </c>
      <c r="H20" s="37">
        <v>68</v>
      </c>
      <c r="I20" s="37">
        <v>32</v>
      </c>
      <c r="J20" s="37"/>
      <c r="K20" s="37"/>
      <c r="L20" s="37">
        <f t="shared" si="3"/>
        <v>100</v>
      </c>
      <c r="M20" s="37"/>
      <c r="N20" s="37"/>
      <c r="O20" s="37">
        <v>6</v>
      </c>
      <c r="P20" s="37">
        <v>28</v>
      </c>
      <c r="Q20" s="37">
        <f t="shared" ref="Q20:Q22" si="5">SUM(M20:P20)</f>
        <v>34</v>
      </c>
    </row>
    <row r="21" spans="1:17" x14ac:dyDescent="0.3">
      <c r="A21" s="5" t="s">
        <v>47</v>
      </c>
      <c r="B21" s="37">
        <v>0</v>
      </c>
      <c r="C21" s="37">
        <v>0</v>
      </c>
      <c r="D21" s="37">
        <v>0</v>
      </c>
      <c r="E21" s="37">
        <v>0</v>
      </c>
      <c r="F21" s="37"/>
      <c r="G21" s="37">
        <f t="shared" si="2"/>
        <v>0</v>
      </c>
      <c r="H21" s="37">
        <v>37</v>
      </c>
      <c r="I21" s="37">
        <v>11</v>
      </c>
      <c r="J21" s="37"/>
      <c r="K21" s="37"/>
      <c r="L21" s="37">
        <f t="shared" si="3"/>
        <v>48</v>
      </c>
      <c r="M21" s="37"/>
      <c r="N21" s="37"/>
      <c r="O21" s="37">
        <v>3</v>
      </c>
      <c r="P21" s="37">
        <v>24</v>
      </c>
      <c r="Q21" s="37">
        <f t="shared" si="5"/>
        <v>27</v>
      </c>
    </row>
    <row r="22" spans="1:17" x14ac:dyDescent="0.3">
      <c r="A22" s="5" t="s">
        <v>48</v>
      </c>
      <c r="B22" s="37">
        <v>0</v>
      </c>
      <c r="C22" s="37"/>
      <c r="D22" s="37">
        <v>0</v>
      </c>
      <c r="E22" s="37">
        <v>0</v>
      </c>
      <c r="F22" s="37"/>
      <c r="G22" s="37">
        <f t="shared" si="2"/>
        <v>0</v>
      </c>
      <c r="H22" s="37">
        <v>280</v>
      </c>
      <c r="I22" s="37">
        <v>230</v>
      </c>
      <c r="J22" s="37"/>
      <c r="K22" s="37"/>
      <c r="L22" s="37">
        <f t="shared" si="3"/>
        <v>510</v>
      </c>
      <c r="M22" s="37"/>
      <c r="N22" s="37">
        <v>2</v>
      </c>
      <c r="O22" s="37">
        <v>12</v>
      </c>
      <c r="P22" s="37">
        <v>19</v>
      </c>
      <c r="Q22" s="37">
        <f t="shared" si="5"/>
        <v>33</v>
      </c>
    </row>
    <row r="23" spans="1:17" s="18" customFormat="1" x14ac:dyDescent="0.3">
      <c r="A23" s="36"/>
      <c r="B23" s="32">
        <f>SUM(B14:B22)</f>
        <v>9001</v>
      </c>
      <c r="C23" s="32">
        <f t="shared" ref="C23:Q23" si="6">SUM(C14:C22)</f>
        <v>230</v>
      </c>
      <c r="D23" s="32">
        <f t="shared" si="6"/>
        <v>1824</v>
      </c>
      <c r="E23" s="32">
        <f t="shared" si="6"/>
        <v>74</v>
      </c>
      <c r="F23" s="32">
        <f t="shared" si="6"/>
        <v>0</v>
      </c>
      <c r="G23" s="32">
        <f t="shared" si="6"/>
        <v>11129</v>
      </c>
      <c r="H23" s="32">
        <f t="shared" si="6"/>
        <v>385</v>
      </c>
      <c r="I23" s="32">
        <f t="shared" si="6"/>
        <v>273</v>
      </c>
      <c r="J23" s="32">
        <f t="shared" si="6"/>
        <v>0</v>
      </c>
      <c r="K23" s="32">
        <f t="shared" si="6"/>
        <v>0</v>
      </c>
      <c r="L23" s="32">
        <f t="shared" si="6"/>
        <v>658</v>
      </c>
      <c r="M23" s="32">
        <f t="shared" si="6"/>
        <v>6</v>
      </c>
      <c r="N23" s="32">
        <f t="shared" si="6"/>
        <v>11</v>
      </c>
      <c r="O23" s="32">
        <f t="shared" si="6"/>
        <v>702</v>
      </c>
      <c r="P23" s="32">
        <f t="shared" si="6"/>
        <v>973</v>
      </c>
      <c r="Q23" s="32">
        <f t="shared" si="6"/>
        <v>1692</v>
      </c>
    </row>
    <row r="24" spans="1:17" s="18" customFormat="1" x14ac:dyDescent="0.3">
      <c r="A24" s="36"/>
      <c r="B24" s="32"/>
      <c r="C24" s="32"/>
      <c r="D24" s="32"/>
      <c r="E24" s="32"/>
      <c r="F24" s="32"/>
      <c r="G24" s="32">
        <f>SUM(B23:F23)</f>
        <v>11129</v>
      </c>
      <c r="H24" s="32"/>
      <c r="I24" s="32"/>
      <c r="J24" s="32"/>
      <c r="K24" s="32"/>
      <c r="L24" s="32">
        <f>SUM(H23:K23)</f>
        <v>658</v>
      </c>
      <c r="M24" s="32"/>
      <c r="N24" s="32"/>
      <c r="O24" s="32"/>
      <c r="P24" s="32"/>
      <c r="Q24" s="32">
        <f>SUM(M23:P23)</f>
        <v>1692</v>
      </c>
    </row>
    <row r="25" spans="1:17" x14ac:dyDescent="0.3">
      <c r="A25" s="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1:17" x14ac:dyDescent="0.3">
      <c r="A26" s="5" t="s">
        <v>29</v>
      </c>
      <c r="B26" s="37">
        <f>82+275+185</f>
        <v>542</v>
      </c>
      <c r="C26" s="37">
        <f>100+201+112</f>
        <v>413</v>
      </c>
      <c r="D26" s="37">
        <v>189</v>
      </c>
      <c r="E26" s="37">
        <v>112</v>
      </c>
      <c r="F26" s="37"/>
      <c r="G26" s="37">
        <f>SUM(B26:E26)</f>
        <v>1256</v>
      </c>
      <c r="H26" s="37"/>
      <c r="I26" s="37"/>
      <c r="J26" s="37"/>
      <c r="K26" s="37"/>
      <c r="L26" s="37">
        <f t="shared" ref="L26:L30" si="7">SUM(H26:K26)</f>
        <v>0</v>
      </c>
      <c r="M26" s="37">
        <v>2</v>
      </c>
      <c r="N26" s="37">
        <v>1</v>
      </c>
      <c r="O26" s="37">
        <v>73</v>
      </c>
      <c r="P26" s="37">
        <v>167</v>
      </c>
      <c r="Q26" s="37">
        <f t="shared" ref="Q26:Q48" si="8">SUM(M26:P26)</f>
        <v>243</v>
      </c>
    </row>
    <row r="27" spans="1:17" x14ac:dyDescent="0.3">
      <c r="A27" s="5" t="s">
        <v>30</v>
      </c>
      <c r="B27" s="37">
        <f>137+474+144</f>
        <v>755</v>
      </c>
      <c r="C27" s="37">
        <f>63+166+61</f>
        <v>290</v>
      </c>
      <c r="D27" s="37">
        <v>33</v>
      </c>
      <c r="E27" s="37">
        <v>20</v>
      </c>
      <c r="F27" s="37"/>
      <c r="G27" s="37">
        <f>SUM(B27:E27)</f>
        <v>1098</v>
      </c>
      <c r="H27" s="37"/>
      <c r="I27" s="37"/>
      <c r="J27" s="37"/>
      <c r="K27" s="37"/>
      <c r="L27" s="37">
        <f t="shared" si="7"/>
        <v>0</v>
      </c>
      <c r="M27" s="37">
        <v>1</v>
      </c>
      <c r="N27" s="37"/>
      <c r="O27" s="37">
        <v>24</v>
      </c>
      <c r="P27" s="37">
        <v>58</v>
      </c>
      <c r="Q27" s="37">
        <f t="shared" si="8"/>
        <v>83</v>
      </c>
    </row>
    <row r="28" spans="1:17" x14ac:dyDescent="0.3">
      <c r="A28" s="5" t="s">
        <v>31</v>
      </c>
      <c r="B28" s="37">
        <f>139+359+138</f>
        <v>636</v>
      </c>
      <c r="C28" s="37">
        <f>87+177+63</f>
        <v>327</v>
      </c>
      <c r="D28" s="37">
        <v>143</v>
      </c>
      <c r="E28" s="37">
        <v>66</v>
      </c>
      <c r="F28" s="37"/>
      <c r="G28" s="37">
        <f>SUM(B28:E28)</f>
        <v>1172</v>
      </c>
      <c r="H28" s="37"/>
      <c r="I28" s="37"/>
      <c r="J28" s="37"/>
      <c r="K28" s="37"/>
      <c r="L28" s="37">
        <f t="shared" si="7"/>
        <v>0</v>
      </c>
      <c r="M28" s="37">
        <v>0</v>
      </c>
      <c r="N28" s="37">
        <v>0</v>
      </c>
      <c r="O28" s="37">
        <v>21</v>
      </c>
      <c r="P28" s="37">
        <v>85</v>
      </c>
      <c r="Q28" s="37">
        <f t="shared" si="8"/>
        <v>106</v>
      </c>
    </row>
    <row r="29" spans="1:17" x14ac:dyDescent="0.3">
      <c r="A29" s="5" t="s">
        <v>32</v>
      </c>
      <c r="B29" s="37">
        <f>85+159+55</f>
        <v>299</v>
      </c>
      <c r="C29" s="37">
        <f>105+216+71</f>
        <v>392</v>
      </c>
      <c r="D29" s="37">
        <v>47</v>
      </c>
      <c r="E29" s="37">
        <v>55</v>
      </c>
      <c r="F29" s="37"/>
      <c r="G29" s="37">
        <f>SUM(B29:E29)</f>
        <v>793</v>
      </c>
      <c r="H29" s="37"/>
      <c r="I29" s="37"/>
      <c r="J29" s="37"/>
      <c r="K29" s="37"/>
      <c r="L29" s="37">
        <f t="shared" si="7"/>
        <v>0</v>
      </c>
      <c r="M29" s="37">
        <v>2</v>
      </c>
      <c r="N29" s="37"/>
      <c r="O29" s="37">
        <v>14</v>
      </c>
      <c r="P29" s="37">
        <v>69</v>
      </c>
      <c r="Q29" s="37">
        <f t="shared" si="8"/>
        <v>85</v>
      </c>
    </row>
    <row r="30" spans="1:17" x14ac:dyDescent="0.3">
      <c r="A30" s="5" t="s">
        <v>33</v>
      </c>
      <c r="B30" s="37">
        <f>34+139+63</f>
        <v>236</v>
      </c>
      <c r="C30" s="37">
        <f>14+57+17</f>
        <v>88</v>
      </c>
      <c r="D30" s="37">
        <v>193</v>
      </c>
      <c r="E30" s="37">
        <v>88</v>
      </c>
      <c r="F30" s="37"/>
      <c r="G30" s="37">
        <f>SUM(B30:E30)</f>
        <v>605</v>
      </c>
      <c r="H30" s="37"/>
      <c r="I30" s="37"/>
      <c r="J30" s="37"/>
      <c r="K30" s="37"/>
      <c r="L30" s="37">
        <f t="shared" si="7"/>
        <v>0</v>
      </c>
      <c r="M30" s="37">
        <v>3</v>
      </c>
      <c r="N30" s="37">
        <v>1</v>
      </c>
      <c r="O30" s="37">
        <v>36</v>
      </c>
      <c r="P30" s="37">
        <v>25</v>
      </c>
      <c r="Q30" s="37">
        <f t="shared" si="8"/>
        <v>65</v>
      </c>
    </row>
    <row r="31" spans="1:17" s="18" customFormat="1" x14ac:dyDescent="0.3">
      <c r="A31" s="36"/>
      <c r="B31" s="32">
        <f>SUM(B26:B30)</f>
        <v>2468</v>
      </c>
      <c r="C31" s="32">
        <f t="shared" ref="C31:Q31" si="9">SUM(C26:C30)</f>
        <v>1510</v>
      </c>
      <c r="D31" s="32">
        <f t="shared" si="9"/>
        <v>605</v>
      </c>
      <c r="E31" s="32">
        <f t="shared" si="9"/>
        <v>341</v>
      </c>
      <c r="F31" s="32">
        <f t="shared" si="9"/>
        <v>0</v>
      </c>
      <c r="G31" s="32">
        <f>SUM(G26:G30)</f>
        <v>4924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8</v>
      </c>
      <c r="N31" s="32">
        <f t="shared" si="9"/>
        <v>2</v>
      </c>
      <c r="O31" s="32">
        <f t="shared" si="9"/>
        <v>168</v>
      </c>
      <c r="P31" s="32">
        <f t="shared" si="9"/>
        <v>404</v>
      </c>
      <c r="Q31" s="32">
        <f t="shared" si="9"/>
        <v>582</v>
      </c>
    </row>
    <row r="32" spans="1:17" s="18" customFormat="1" x14ac:dyDescent="0.3">
      <c r="A32" s="36"/>
      <c r="B32" s="32"/>
      <c r="C32" s="32"/>
      <c r="D32" s="32"/>
      <c r="E32" s="32"/>
      <c r="F32" s="32"/>
      <c r="G32" s="32">
        <f>SUM(B31:F31)</f>
        <v>4924</v>
      </c>
      <c r="H32" s="32"/>
      <c r="I32" s="32"/>
      <c r="J32" s="32"/>
      <c r="K32" s="32"/>
      <c r="L32" s="32">
        <f>SUM(H31:K31)</f>
        <v>0</v>
      </c>
      <c r="M32" s="32"/>
      <c r="N32" s="32"/>
      <c r="O32" s="32"/>
      <c r="P32" s="32"/>
      <c r="Q32" s="32">
        <f>SUM(M31:P31)</f>
        <v>582</v>
      </c>
    </row>
    <row r="33" spans="1:17" s="18" customFormat="1" x14ac:dyDescent="0.3">
      <c r="A33" s="36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x14ac:dyDescent="0.3">
      <c r="A34" s="5" t="s">
        <v>34</v>
      </c>
      <c r="B34" s="37">
        <f>131+343+163</f>
        <v>637</v>
      </c>
      <c r="C34" s="37">
        <f>127+307+157</f>
        <v>591</v>
      </c>
      <c r="D34" s="37">
        <v>142</v>
      </c>
      <c r="E34" s="37">
        <v>139</v>
      </c>
      <c r="F34" s="37"/>
      <c r="G34" s="37">
        <f t="shared" ref="G34:G40" si="10">SUM(B34:E34)</f>
        <v>1509</v>
      </c>
      <c r="H34" s="37"/>
      <c r="I34" s="37"/>
      <c r="J34" s="37"/>
      <c r="K34" s="37"/>
      <c r="L34" s="37">
        <f t="shared" ref="L34:L40" si="11">SUM(H34:K34)</f>
        <v>0</v>
      </c>
      <c r="M34" s="37">
        <v>1</v>
      </c>
      <c r="N34" s="37">
        <v>4</v>
      </c>
      <c r="O34" s="37">
        <v>50</v>
      </c>
      <c r="P34" s="37">
        <v>105</v>
      </c>
      <c r="Q34" s="37">
        <f t="shared" si="8"/>
        <v>160</v>
      </c>
    </row>
    <row r="35" spans="1:17" x14ac:dyDescent="0.3">
      <c r="A35" s="5" t="s">
        <v>36</v>
      </c>
      <c r="B35" s="37">
        <f>72+175+70</f>
        <v>317</v>
      </c>
      <c r="C35" s="37">
        <f>43+101+77</f>
        <v>221</v>
      </c>
      <c r="D35" s="37">
        <v>90</v>
      </c>
      <c r="E35" s="37">
        <v>60</v>
      </c>
      <c r="F35" s="37"/>
      <c r="G35" s="37">
        <f t="shared" si="10"/>
        <v>688</v>
      </c>
      <c r="H35" s="37"/>
      <c r="I35" s="37"/>
      <c r="J35" s="37"/>
      <c r="K35" s="37"/>
      <c r="L35" s="37">
        <f t="shared" si="11"/>
        <v>0</v>
      </c>
      <c r="M35" s="37">
        <v>2</v>
      </c>
      <c r="N35" s="37">
        <v>3</v>
      </c>
      <c r="O35" s="37">
        <v>29</v>
      </c>
      <c r="P35" s="37">
        <v>62</v>
      </c>
      <c r="Q35" s="37">
        <f t="shared" si="8"/>
        <v>96</v>
      </c>
    </row>
    <row r="36" spans="1:17" x14ac:dyDescent="0.3">
      <c r="A36" s="5" t="s">
        <v>37</v>
      </c>
      <c r="B36" s="37">
        <f>107+203+171</f>
        <v>481</v>
      </c>
      <c r="C36" s="37">
        <v>391</v>
      </c>
      <c r="D36" s="37">
        <v>0</v>
      </c>
      <c r="E36" s="37">
        <v>0</v>
      </c>
      <c r="F36" s="37"/>
      <c r="G36" s="37">
        <f t="shared" si="10"/>
        <v>872</v>
      </c>
      <c r="H36" s="37"/>
      <c r="I36" s="37"/>
      <c r="J36" s="37"/>
      <c r="K36" s="37"/>
      <c r="L36" s="37">
        <f t="shared" si="11"/>
        <v>0</v>
      </c>
      <c r="M36" s="37">
        <v>0</v>
      </c>
      <c r="N36" s="37">
        <v>0</v>
      </c>
      <c r="O36" s="37">
        <v>24</v>
      </c>
      <c r="P36" s="37">
        <v>75</v>
      </c>
      <c r="Q36" s="37">
        <f t="shared" si="8"/>
        <v>99</v>
      </c>
    </row>
    <row r="37" spans="1:17" x14ac:dyDescent="0.3">
      <c r="A37" s="5" t="s">
        <v>38</v>
      </c>
      <c r="B37" s="37">
        <f>136+254+185</f>
        <v>575</v>
      </c>
      <c r="C37" s="37">
        <f>132+171+153</f>
        <v>456</v>
      </c>
      <c r="D37" s="37">
        <v>171</v>
      </c>
      <c r="E37" s="37">
        <v>143</v>
      </c>
      <c r="F37" s="37"/>
      <c r="G37" s="37">
        <f t="shared" si="10"/>
        <v>1345</v>
      </c>
      <c r="H37" s="37"/>
      <c r="I37" s="37"/>
      <c r="J37" s="37"/>
      <c r="K37" s="37"/>
      <c r="L37" s="37">
        <f t="shared" si="11"/>
        <v>0</v>
      </c>
      <c r="M37" s="37">
        <v>2</v>
      </c>
      <c r="N37" s="37">
        <v>2</v>
      </c>
      <c r="O37" s="37">
        <v>36</v>
      </c>
      <c r="P37" s="37">
        <v>107</v>
      </c>
      <c r="Q37" s="37">
        <f t="shared" si="8"/>
        <v>147</v>
      </c>
    </row>
    <row r="38" spans="1:17" x14ac:dyDescent="0.3">
      <c r="A38" s="5" t="s">
        <v>39</v>
      </c>
      <c r="B38" s="37">
        <f>48+170+56</f>
        <v>274</v>
      </c>
      <c r="C38" s="37">
        <f>62+125+57</f>
        <v>244</v>
      </c>
      <c r="D38" s="37">
        <v>47</v>
      </c>
      <c r="E38" s="37">
        <v>47</v>
      </c>
      <c r="F38" s="37"/>
      <c r="G38" s="37">
        <f t="shared" si="10"/>
        <v>612</v>
      </c>
      <c r="H38" s="37"/>
      <c r="I38" s="37"/>
      <c r="J38" s="37"/>
      <c r="K38" s="37"/>
      <c r="L38" s="37">
        <f t="shared" si="11"/>
        <v>0</v>
      </c>
      <c r="M38" s="37">
        <v>0</v>
      </c>
      <c r="N38" s="37">
        <v>1</v>
      </c>
      <c r="O38" s="37">
        <v>8</v>
      </c>
      <c r="P38" s="37">
        <v>36</v>
      </c>
      <c r="Q38" s="37">
        <f t="shared" si="8"/>
        <v>45</v>
      </c>
    </row>
    <row r="39" spans="1:17" x14ac:dyDescent="0.3">
      <c r="A39" s="5" t="s">
        <v>40</v>
      </c>
      <c r="B39" s="37">
        <v>251</v>
      </c>
      <c r="C39" s="37">
        <v>242</v>
      </c>
      <c r="D39" s="37"/>
      <c r="E39" s="37"/>
      <c r="F39" s="37"/>
      <c r="G39" s="37">
        <f t="shared" si="10"/>
        <v>493</v>
      </c>
      <c r="H39" s="37"/>
      <c r="I39" s="37"/>
      <c r="J39" s="37"/>
      <c r="K39" s="37"/>
      <c r="L39" s="37">
        <f t="shared" si="11"/>
        <v>0</v>
      </c>
      <c r="M39" s="37">
        <v>0</v>
      </c>
      <c r="N39" s="37">
        <v>1</v>
      </c>
      <c r="O39" s="37">
        <v>4</v>
      </c>
      <c r="P39" s="37">
        <v>31</v>
      </c>
      <c r="Q39" s="37">
        <f t="shared" si="8"/>
        <v>36</v>
      </c>
    </row>
    <row r="40" spans="1:17" x14ac:dyDescent="0.3">
      <c r="A40" s="5" t="s">
        <v>41</v>
      </c>
      <c r="B40" s="37">
        <f>321+703+365</f>
        <v>1389</v>
      </c>
      <c r="C40" s="37">
        <f>210+506+263</f>
        <v>979</v>
      </c>
      <c r="D40" s="37">
        <f>317+62+24</f>
        <v>403</v>
      </c>
      <c r="E40" s="37">
        <f>266+11+7</f>
        <v>284</v>
      </c>
      <c r="F40" s="37"/>
      <c r="G40" s="37">
        <f t="shared" si="10"/>
        <v>3055</v>
      </c>
      <c r="H40" s="37"/>
      <c r="I40" s="37"/>
      <c r="J40" s="37"/>
      <c r="K40" s="37"/>
      <c r="L40" s="37">
        <f t="shared" si="11"/>
        <v>0</v>
      </c>
      <c r="M40" s="37">
        <v>1</v>
      </c>
      <c r="N40" s="37">
        <v>1</v>
      </c>
      <c r="O40" s="37">
        <v>133</v>
      </c>
      <c r="P40" s="37">
        <v>202</v>
      </c>
      <c r="Q40" s="37">
        <f t="shared" si="8"/>
        <v>337</v>
      </c>
    </row>
    <row r="41" spans="1:17" x14ac:dyDescent="0.3">
      <c r="A41" s="5" t="s">
        <v>35</v>
      </c>
      <c r="B41" s="37"/>
      <c r="C41" s="37"/>
      <c r="D41" s="37"/>
      <c r="E41" s="37"/>
      <c r="F41" s="37"/>
      <c r="G41" s="37">
        <f>SUM(B41:E41)</f>
        <v>0</v>
      </c>
      <c r="H41" s="37">
        <v>92</v>
      </c>
      <c r="I41" s="37">
        <v>32</v>
      </c>
      <c r="J41" s="37"/>
      <c r="K41" s="37"/>
      <c r="L41" s="37">
        <f>SUM(H41:K41)</f>
        <v>124</v>
      </c>
      <c r="M41" s="37"/>
      <c r="N41" s="37"/>
      <c r="O41" s="37">
        <v>2</v>
      </c>
      <c r="P41" s="37">
        <v>38</v>
      </c>
      <c r="Q41" s="37">
        <f>SUM(M41:P41)</f>
        <v>40</v>
      </c>
    </row>
    <row r="42" spans="1:17" x14ac:dyDescent="0.3">
      <c r="A42" s="5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</row>
    <row r="43" spans="1:17" s="18" customFormat="1" x14ac:dyDescent="0.3">
      <c r="A43" s="36"/>
      <c r="B43" s="32">
        <f>SUM(B34:B41)</f>
        <v>3924</v>
      </c>
      <c r="C43" s="32">
        <f t="shared" ref="C43:Q43" si="12">SUM(C34:C41)</f>
        <v>3124</v>
      </c>
      <c r="D43" s="32">
        <f t="shared" si="12"/>
        <v>853</v>
      </c>
      <c r="E43" s="32">
        <f t="shared" si="12"/>
        <v>673</v>
      </c>
      <c r="F43" s="32">
        <f t="shared" si="12"/>
        <v>0</v>
      </c>
      <c r="G43" s="32">
        <f t="shared" si="12"/>
        <v>8574</v>
      </c>
      <c r="H43" s="32">
        <f t="shared" si="12"/>
        <v>92</v>
      </c>
      <c r="I43" s="32">
        <f t="shared" si="12"/>
        <v>32</v>
      </c>
      <c r="J43" s="32">
        <f t="shared" si="12"/>
        <v>0</v>
      </c>
      <c r="K43" s="32">
        <f t="shared" si="12"/>
        <v>0</v>
      </c>
      <c r="L43" s="32">
        <f t="shared" si="12"/>
        <v>124</v>
      </c>
      <c r="M43" s="32">
        <f t="shared" si="12"/>
        <v>6</v>
      </c>
      <c r="N43" s="32">
        <f t="shared" si="12"/>
        <v>12</v>
      </c>
      <c r="O43" s="32">
        <f t="shared" si="12"/>
        <v>286</v>
      </c>
      <c r="P43" s="32">
        <f t="shared" si="12"/>
        <v>656</v>
      </c>
      <c r="Q43" s="32">
        <f t="shared" si="12"/>
        <v>960</v>
      </c>
    </row>
    <row r="44" spans="1:17" s="18" customFormat="1" x14ac:dyDescent="0.3">
      <c r="A44" s="36"/>
      <c r="B44" s="32"/>
      <c r="C44" s="32"/>
      <c r="D44" s="32"/>
      <c r="E44" s="32"/>
      <c r="F44" s="32"/>
      <c r="G44" s="32">
        <f>SUM(B43:F43)</f>
        <v>8574</v>
      </c>
      <c r="H44" s="32"/>
      <c r="I44" s="32"/>
      <c r="J44" s="32"/>
      <c r="K44" s="32"/>
      <c r="L44" s="32">
        <f>SUM(H43:K43)</f>
        <v>124</v>
      </c>
      <c r="M44" s="32"/>
      <c r="N44" s="32"/>
      <c r="O44" s="32"/>
      <c r="P44" s="32"/>
      <c r="Q44" s="32">
        <f>SUM(M43:P43)</f>
        <v>960</v>
      </c>
    </row>
    <row r="45" spans="1:17" s="18" customFormat="1" x14ac:dyDescent="0.3">
      <c r="A45" s="36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</row>
    <row r="46" spans="1:17" x14ac:dyDescent="0.3">
      <c r="A46" s="5" t="s">
        <v>42</v>
      </c>
      <c r="B46" s="37"/>
      <c r="C46" s="37"/>
      <c r="D46" s="37">
        <v>135</v>
      </c>
      <c r="E46" s="37">
        <v>289</v>
      </c>
      <c r="F46" s="37"/>
      <c r="G46" s="37">
        <f>SUM(B46:E46)</f>
        <v>424</v>
      </c>
      <c r="H46" s="37"/>
      <c r="I46" s="37"/>
      <c r="J46" s="37"/>
      <c r="K46" s="37"/>
      <c r="L46" s="37">
        <f t="shared" ref="L46:L48" si="13">SUM(H46:K46)</f>
        <v>0</v>
      </c>
      <c r="M46" s="37"/>
      <c r="N46" s="37"/>
      <c r="O46" s="37">
        <v>31</v>
      </c>
      <c r="P46" s="37">
        <v>41</v>
      </c>
      <c r="Q46" s="37">
        <f t="shared" si="8"/>
        <v>72</v>
      </c>
    </row>
    <row r="47" spans="1:17" x14ac:dyDescent="0.3">
      <c r="A47" s="5" t="s">
        <v>74</v>
      </c>
      <c r="B47" s="37"/>
      <c r="C47" s="37"/>
      <c r="D47" s="37">
        <v>517</v>
      </c>
      <c r="E47" s="37">
        <v>473</v>
      </c>
      <c r="F47" s="37"/>
      <c r="G47" s="37">
        <f>SUM(B47:E47)</f>
        <v>990</v>
      </c>
      <c r="H47" s="37"/>
      <c r="I47" s="37"/>
      <c r="J47" s="37"/>
      <c r="K47" s="37"/>
      <c r="L47" s="37">
        <f t="shared" si="13"/>
        <v>0</v>
      </c>
      <c r="M47" s="37"/>
      <c r="N47" s="37"/>
      <c r="O47" s="37">
        <v>66</v>
      </c>
      <c r="P47" s="37">
        <v>75</v>
      </c>
      <c r="Q47" s="37">
        <f t="shared" si="8"/>
        <v>141</v>
      </c>
    </row>
    <row r="48" spans="1:17" x14ac:dyDescent="0.3">
      <c r="A48" s="5" t="s">
        <v>43</v>
      </c>
      <c r="B48" s="37"/>
      <c r="C48" s="37"/>
      <c r="D48" s="37">
        <v>232</v>
      </c>
      <c r="E48" s="37">
        <v>301</v>
      </c>
      <c r="F48" s="37"/>
      <c r="G48" s="37">
        <f>SUM(B48:E48)</f>
        <v>533</v>
      </c>
      <c r="H48" s="37"/>
      <c r="I48" s="37"/>
      <c r="J48" s="37"/>
      <c r="K48" s="37"/>
      <c r="L48" s="37">
        <f t="shared" si="13"/>
        <v>0</v>
      </c>
      <c r="M48" s="37"/>
      <c r="N48" s="37"/>
      <c r="O48" s="37">
        <v>33</v>
      </c>
      <c r="P48" s="37">
        <v>51</v>
      </c>
      <c r="Q48" s="37">
        <f t="shared" si="8"/>
        <v>84</v>
      </c>
    </row>
    <row r="49" spans="1:17" s="18" customFormat="1" x14ac:dyDescent="0.3">
      <c r="A49" s="36"/>
      <c r="B49" s="32">
        <f>SUM(B46:B48)</f>
        <v>0</v>
      </c>
      <c r="C49" s="32">
        <f t="shared" ref="C49:G49" si="14">SUM(C46:C48)</f>
        <v>0</v>
      </c>
      <c r="D49" s="32">
        <f t="shared" si="14"/>
        <v>884</v>
      </c>
      <c r="E49" s="32">
        <f t="shared" si="14"/>
        <v>1063</v>
      </c>
      <c r="F49" s="32">
        <f t="shared" si="14"/>
        <v>0</v>
      </c>
      <c r="G49" s="32">
        <f t="shared" si="14"/>
        <v>1947</v>
      </c>
      <c r="H49" s="32">
        <f>SUM(H46:H48)</f>
        <v>0</v>
      </c>
      <c r="I49" s="32">
        <f t="shared" ref="I49:Q49" si="15">SUM(I46:I48)</f>
        <v>0</v>
      </c>
      <c r="J49" s="32">
        <f t="shared" si="15"/>
        <v>0</v>
      </c>
      <c r="K49" s="32">
        <f t="shared" si="15"/>
        <v>0</v>
      </c>
      <c r="L49" s="32">
        <f t="shared" si="15"/>
        <v>0</v>
      </c>
      <c r="M49" s="32">
        <f t="shared" si="15"/>
        <v>0</v>
      </c>
      <c r="N49" s="32">
        <f t="shared" si="15"/>
        <v>0</v>
      </c>
      <c r="O49" s="32">
        <f t="shared" si="15"/>
        <v>130</v>
      </c>
      <c r="P49" s="32">
        <f t="shared" si="15"/>
        <v>167</v>
      </c>
      <c r="Q49" s="32">
        <f t="shared" si="15"/>
        <v>297</v>
      </c>
    </row>
    <row r="50" spans="1:17" s="18" customFormat="1" x14ac:dyDescent="0.3">
      <c r="A50" s="36"/>
      <c r="B50" s="32"/>
      <c r="C50" s="32"/>
      <c r="D50" s="32"/>
      <c r="E50" s="32"/>
      <c r="F50" s="32"/>
      <c r="G50" s="32">
        <f>SUM(C49:F49)</f>
        <v>1947</v>
      </c>
      <c r="H50" s="32"/>
      <c r="I50" s="32"/>
      <c r="J50" s="32"/>
      <c r="K50" s="32"/>
      <c r="L50" s="32" t="s">
        <v>45</v>
      </c>
      <c r="M50" s="32"/>
      <c r="N50" s="32"/>
      <c r="O50" s="32"/>
      <c r="P50" s="32"/>
      <c r="Q50" s="32">
        <f>SUM(M49:P49)</f>
        <v>297</v>
      </c>
    </row>
    <row r="51" spans="1:17" s="18" customFormat="1" x14ac:dyDescent="0.3">
      <c r="A51" s="36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s="18" customFormat="1" x14ac:dyDescent="0.3">
      <c r="A52" s="36" t="s">
        <v>44</v>
      </c>
      <c r="B52" s="32">
        <f>SUM(B49,B43,B31,B23)</f>
        <v>15393</v>
      </c>
      <c r="C52" s="32">
        <f t="shared" ref="C52:Q52" si="16">SUM(C49,C43,C31,C23)</f>
        <v>4864</v>
      </c>
      <c r="D52" s="32">
        <f t="shared" si="16"/>
        <v>4166</v>
      </c>
      <c r="E52" s="32">
        <f t="shared" si="16"/>
        <v>2151</v>
      </c>
      <c r="F52" s="32">
        <f t="shared" si="16"/>
        <v>0</v>
      </c>
      <c r="G52" s="44">
        <f t="shared" si="16"/>
        <v>26574</v>
      </c>
      <c r="H52" s="32">
        <f t="shared" si="16"/>
        <v>477</v>
      </c>
      <c r="I52" s="32">
        <f t="shared" si="16"/>
        <v>305</v>
      </c>
      <c r="J52" s="32">
        <f t="shared" si="16"/>
        <v>0</v>
      </c>
      <c r="K52" s="32">
        <f t="shared" si="16"/>
        <v>0</v>
      </c>
      <c r="L52" s="44">
        <f t="shared" si="16"/>
        <v>782</v>
      </c>
      <c r="M52" s="32">
        <f t="shared" si="16"/>
        <v>20</v>
      </c>
      <c r="N52" s="32">
        <f t="shared" si="16"/>
        <v>25</v>
      </c>
      <c r="O52" s="32">
        <f t="shared" si="16"/>
        <v>1286</v>
      </c>
      <c r="P52" s="32">
        <f t="shared" si="16"/>
        <v>2200</v>
      </c>
      <c r="Q52" s="32">
        <f t="shared" si="16"/>
        <v>3531</v>
      </c>
    </row>
    <row r="53" spans="1:17" s="18" customFormat="1" x14ac:dyDescent="0.3">
      <c r="A53" s="36"/>
      <c r="B53" s="32">
        <f>SUM(B46:B48,B34:B41,B26:B30,B14:B22)</f>
        <v>15393</v>
      </c>
      <c r="C53" s="32">
        <f t="shared" ref="C53:Q53" si="17">SUM(C46:C48,C34:C41,C26:C30,C14:C22)</f>
        <v>4864</v>
      </c>
      <c r="D53" s="32">
        <f t="shared" si="17"/>
        <v>4166</v>
      </c>
      <c r="E53" s="32">
        <f t="shared" si="17"/>
        <v>2151</v>
      </c>
      <c r="F53" s="32">
        <f t="shared" si="17"/>
        <v>0</v>
      </c>
      <c r="G53" s="44">
        <f t="shared" si="17"/>
        <v>26574</v>
      </c>
      <c r="H53" s="32">
        <f t="shared" si="17"/>
        <v>477</v>
      </c>
      <c r="I53" s="32">
        <f t="shared" si="17"/>
        <v>305</v>
      </c>
      <c r="J53" s="32">
        <f t="shared" si="17"/>
        <v>0</v>
      </c>
      <c r="K53" s="32">
        <f t="shared" si="17"/>
        <v>0</v>
      </c>
      <c r="L53" s="44">
        <f t="shared" si="17"/>
        <v>782</v>
      </c>
      <c r="M53" s="32">
        <f t="shared" si="17"/>
        <v>20</v>
      </c>
      <c r="N53" s="32">
        <f t="shared" si="17"/>
        <v>25</v>
      </c>
      <c r="O53" s="32">
        <f t="shared" si="17"/>
        <v>1286</v>
      </c>
      <c r="P53" s="32">
        <f t="shared" si="17"/>
        <v>2200</v>
      </c>
      <c r="Q53" s="32">
        <f t="shared" si="17"/>
        <v>3531</v>
      </c>
    </row>
    <row r="54" spans="1:17" x14ac:dyDescent="0.3">
      <c r="L54" s="45">
        <f>G53+L53</f>
        <v>27356</v>
      </c>
    </row>
  </sheetData>
  <mergeCells count="26">
    <mergeCell ref="P3:P5"/>
    <mergeCell ref="F4:G4"/>
    <mergeCell ref="H4:I4"/>
    <mergeCell ref="J4:K4"/>
    <mergeCell ref="H3:K3"/>
    <mergeCell ref="B3:G3"/>
    <mergeCell ref="A1:O1"/>
    <mergeCell ref="A2:O2"/>
    <mergeCell ref="B4:C4"/>
    <mergeCell ref="D4:E4"/>
    <mergeCell ref="A3:A5"/>
    <mergeCell ref="M3:M5"/>
    <mergeCell ref="N3:N5"/>
    <mergeCell ref="O3:O5"/>
    <mergeCell ref="A8:A9"/>
    <mergeCell ref="B8:F8"/>
    <mergeCell ref="H8:J8"/>
    <mergeCell ref="M8:M9"/>
    <mergeCell ref="N8:N9"/>
    <mergeCell ref="J9:K9"/>
    <mergeCell ref="H10:K10"/>
    <mergeCell ref="O8:O9"/>
    <mergeCell ref="P8:P9"/>
    <mergeCell ref="B9:C9"/>
    <mergeCell ref="D9:E9"/>
    <mergeCell ref="H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Foglio1</vt:lpstr>
      <vt:lpstr>Oeuvres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2023-11-19T13:25:45Z</dcterms:modified>
</cp:coreProperties>
</file>